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ta.colligan\Documents\OIT Files\STEM HUB Grant Proposal\"/>
    </mc:Choice>
  </mc:AlternateContent>
  <bookViews>
    <workbookView xWindow="0" yWindow="0" windowWidth="20490" windowHeight="7155"/>
  </bookViews>
  <sheets>
    <sheet name="Sheet1" sheetId="1" r:id="rId1"/>
    <sheet name="Sheet2" sheetId="2" r:id="rId2"/>
    <sheet name="Sheet3" sheetId="3" r:id="rId3"/>
  </sheets>
  <definedNames>
    <definedName name="_xlnm.Print_Titles" localSheetId="0">Sheet1!$1:$1</definedName>
  </definedNames>
  <calcPr calcId="152511" iterate="1" iterateDelta="1"/>
</workbook>
</file>

<file path=xl/calcChain.xml><?xml version="1.0" encoding="utf-8"?>
<calcChain xmlns="http://schemas.openxmlformats.org/spreadsheetml/2006/main">
  <c r="E7" i="1" l="1"/>
  <c r="G32" i="1" l="1"/>
  <c r="E39" i="1" l="1"/>
  <c r="E22" i="1" l="1"/>
  <c r="E21" i="1" l="1"/>
  <c r="C38" i="1"/>
  <c r="C39" i="1" s="1"/>
  <c r="G39" i="1" s="1"/>
  <c r="C40" i="1" l="1"/>
  <c r="E8" i="1"/>
  <c r="E12" i="1" l="1"/>
  <c r="G40" i="1" l="1"/>
  <c r="F40" i="1"/>
  <c r="H40" i="1" l="1"/>
</calcChain>
</file>

<file path=xl/sharedStrings.xml><?xml version="1.0" encoding="utf-8"?>
<sst xmlns="http://schemas.openxmlformats.org/spreadsheetml/2006/main" count="73" uniqueCount="71">
  <si>
    <t>Activity</t>
  </si>
  <si>
    <t>Comments</t>
  </si>
  <si>
    <t>STEM Hub Director</t>
  </si>
  <si>
    <t>STEM Network Director</t>
  </si>
  <si>
    <t>Travel and supplies</t>
  </si>
  <si>
    <t>2.  Learning Community Support</t>
  </si>
  <si>
    <t>Stipends for college and univ faculty to align curriculum and mentor teachers</t>
  </si>
  <si>
    <t>Estimate</t>
  </si>
  <si>
    <t>Total</t>
  </si>
  <si>
    <t>Calculations</t>
  </si>
  <si>
    <t>Cash Match</t>
  </si>
  <si>
    <t>In-Kind Match</t>
  </si>
  <si>
    <t>.47 OPE at Oregon Tech</t>
  </si>
  <si>
    <t>Administrative and organizational support:  Oregon Tech (Asso VP)</t>
  </si>
  <si>
    <t>Associate VP/ Exec leadership position</t>
  </si>
  <si>
    <t>$80K salary for 1.25 years</t>
  </si>
  <si>
    <t>Services, supplies, travel</t>
  </si>
  <si>
    <t>Office space, IT support</t>
  </si>
  <si>
    <t>.2 FTE plus .47 OPE; in-kind from Oregon Tech</t>
  </si>
  <si>
    <t>.65 FTE @ $76,900</t>
  </si>
  <si>
    <t xml:space="preserve">STEM Hub Backbone organization:  planning, communications, administration, fund raising, evaluation </t>
  </si>
  <si>
    <t>1. STEM Network Implementation</t>
  </si>
  <si>
    <t>PROGRAMMING</t>
  </si>
  <si>
    <t>Cash Match from five business partners</t>
  </si>
  <si>
    <t>STEM Hub Participation in State STEM Network</t>
  </si>
  <si>
    <t>Travel for 3 people to 4 state STEM Network Meetings @ $292 per person per day, including hotel, mileage, rental car/shared, per diem</t>
  </si>
  <si>
    <t>Cash Match from Oregon Space Grant Consortium grant</t>
  </si>
  <si>
    <r>
      <t>Cash Match from 14 school districts (</t>
    </r>
    <r>
      <rPr>
        <b/>
        <sz val="11"/>
        <color theme="1"/>
        <rFont val="Calibri"/>
        <family val="2"/>
        <scheme val="minor"/>
      </rPr>
      <t>check to see if we can use this match if they were used already as cost share for the OSGC grant)</t>
    </r>
  </si>
  <si>
    <t xml:space="preserve">In-kind from community partners:  workforce boards, industry associations, community organizations, volunteers </t>
  </si>
  <si>
    <t>Indirect (not to exceed 7%)</t>
  </si>
  <si>
    <t>Subtotal</t>
  </si>
  <si>
    <t>Jill Hubbard will estimate cost here; build or adapt system as a senior project for team of students?</t>
  </si>
  <si>
    <t>BACKBONE</t>
  </si>
  <si>
    <t>Contract for program evaluation:  finalize common measures, collect and analyze data, recommend changes to data fields and/or strategies</t>
  </si>
  <si>
    <t>Contract for regional subset of state-level data on student performance measures</t>
  </si>
  <si>
    <t>Suggest offering start-up grants to implement effective STEM programming in schools, such as for PLTW engineering and biomedical</t>
  </si>
  <si>
    <t>1 Grant $40K, to implement a STEM effective practice, as defined by learning community, in one school.  Launch and develop an effective, successful process as the first site.   Take back into Community Learning meetings and prepare for 2015 strategy of pushing into more schools</t>
  </si>
  <si>
    <t>Programming in Schools- from Boyd Westover</t>
  </si>
  <si>
    <t>Cash Match; Salem-Keizer contract for PLC leader</t>
  </si>
  <si>
    <t>In-kind support from districts:  ask each district to document teacher time and travel; hosting events; refreshments to equal 10,000 for 13-14 and 14-15 school year?</t>
  </si>
  <si>
    <t>In-kind from out-of-school programs:  Count grants from FIRST to 14 districts?</t>
  </si>
  <si>
    <t>Salary at $70K  + OPE for 1.25 yrs; Position housed in partner district; match by $12,601 from Salem-Keizer for current support-- should we budget for full or part-time?  Two .5 FTE to work as a team?  How will we select the districts to lead the work?</t>
  </si>
  <si>
    <t>PD, Learning Community Meetings, STEM Visitations, Leadership Training</t>
  </si>
  <si>
    <t>Budget for Year 2 of Learning Community Plan; would be pass-through to Learning Community Leader district</t>
  </si>
  <si>
    <t>3.  Accelerated Credit; College Transitions</t>
  </si>
  <si>
    <t xml:space="preserve">Stipends for teachers and college and university faculty to engage in dual credit course alignment and mentoring work </t>
  </si>
  <si>
    <t>Stipends for teachers to align outcomes for dual credit; 26 HS @2,000 each</t>
  </si>
  <si>
    <t>In-kind match from community colleges</t>
  </si>
  <si>
    <t>Communications, SMS STEM Website</t>
  </si>
  <si>
    <t>Post-secondary dual credit coordinator</t>
  </si>
  <si>
    <t>District Stipends for data collection and reporting</t>
  </si>
  <si>
    <t>2,000 per district</t>
  </si>
  <si>
    <t>Bid from EcoNW for $20K annually; training for districts on data collection and reporting</t>
  </si>
  <si>
    <t xml:space="preserve">Complete a “Core to College” system assessment for high school math classes. </t>
  </si>
  <si>
    <t xml:space="preserve">Use measurements established by the University of Wisconsin to inventory, review, and evaluate math classes in each district. Complete 3 sessions of work (pre work, collective work session, &amp; post session) with high school and college instructors.  
$4,000.00 per-four hour session (3 session min.)
</t>
  </si>
  <si>
    <t>Other ideas:</t>
  </si>
  <si>
    <t>Waiver of Oregon Tech federally approved F&amp;A rate in excess of 7%</t>
  </si>
  <si>
    <t>Dual credit targeted marketing materials focused on underrepresented students and families</t>
  </si>
  <si>
    <t>$14K to district, plus STEM Hub campaign</t>
  </si>
  <si>
    <t xml:space="preserve">Matching grants:  </t>
  </si>
  <si>
    <t>Software licenses or development contract for STEM Network Platform- to be shared with other STEM Hubs</t>
  </si>
  <si>
    <t>STEM Hub Participation in Equity Training with Multnomah County Early Learning Hub</t>
  </si>
  <si>
    <t>East Metro STEAM Partnership/ Early Learning Hub planning</t>
  </si>
  <si>
    <t>4. Backbone support:  Data collection, evaluation, communication</t>
  </si>
  <si>
    <t>STEM Grant Funds: 3/2014 - 6/2015</t>
  </si>
  <si>
    <t>.5 FTE Learning Community Leader x2:  rotate among districts for convener/planner</t>
  </si>
  <si>
    <t>In-kind match from Oregon Tech:  .3 FTE Academic Agreement Coordinator -- $41K plus .47 OPE *1.25 years</t>
  </si>
  <si>
    <t>Matching Grant:  OCF funds for MESA, SKSD, OT- Establishing new MESA program at 3 MS in Salem-Keizer, with OIT students as mentors</t>
  </si>
  <si>
    <t>In-kind from Oregon Tech @ 3500 per year per office</t>
  </si>
  <si>
    <t>4964 for STEM Network Dir. For 17 months</t>
  </si>
  <si>
    <t>In-kind from Oregon Tech @ 3500 per year per office + $4380 for 15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</si>
</sst>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2"/>
      <color theme="1"/>
      <name val="Times New Roman"/>
      <family val="1"/>
    </font>
    <font>
      <sz val="11"/>
      <color theme="1"/>
      <name val="Calibri"/>
      <family val="2"/>
      <scheme val="minor"/>
    </font>
    <font>
      <b/>
      <sz val="11"/>
      <color theme="1"/>
      <name val="Calibri"/>
      <family val="2"/>
      <scheme val="minor"/>
    </font>
    <font>
      <sz val="1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2" fillId="0" borderId="0" applyFont="0" applyFill="0" applyBorder="0" applyAlignment="0" applyProtection="0"/>
  </cellStyleXfs>
  <cellXfs count="46">
    <xf numFmtId="0" fontId="0" fillId="0" borderId="0" xfId="0"/>
    <xf numFmtId="164" fontId="0" fillId="0" borderId="1" xfId="1" applyNumberFormat="1" applyFont="1" applyBorder="1" applyAlignment="1">
      <alignment wrapText="1"/>
    </xf>
    <xf numFmtId="0" fontId="0" fillId="0" borderId="1" xfId="0" applyFont="1" applyBorder="1" applyAlignment="1">
      <alignment wrapText="1"/>
    </xf>
    <xf numFmtId="0" fontId="0" fillId="3" borderId="1" xfId="0" applyFont="1" applyFill="1" applyBorder="1" applyAlignment="1">
      <alignment wrapText="1"/>
    </xf>
    <xf numFmtId="3" fontId="0" fillId="0" borderId="1" xfId="0" applyNumberFormat="1" applyFont="1" applyBorder="1" applyAlignment="1">
      <alignment wrapText="1"/>
    </xf>
    <xf numFmtId="3" fontId="0" fillId="3" borderId="1" xfId="0" applyNumberFormat="1" applyFont="1" applyFill="1" applyBorder="1" applyAlignment="1">
      <alignment wrapText="1"/>
    </xf>
    <xf numFmtId="3" fontId="0" fillId="2" borderId="1" xfId="0" applyNumberFormat="1" applyFont="1" applyFill="1" applyBorder="1" applyAlignment="1">
      <alignment wrapText="1"/>
    </xf>
    <xf numFmtId="0" fontId="0" fillId="0" borderId="1" xfId="0" applyFont="1" applyBorder="1" applyAlignment="1">
      <alignment vertical="top" wrapText="1"/>
    </xf>
    <xf numFmtId="0" fontId="0" fillId="3" borderId="1" xfId="0" applyFont="1" applyFill="1" applyBorder="1" applyAlignment="1">
      <alignment vertical="top" wrapText="1"/>
    </xf>
    <xf numFmtId="3" fontId="0" fillId="3" borderId="1" xfId="0" applyNumberFormat="1" applyFont="1" applyFill="1" applyBorder="1" applyAlignment="1">
      <alignment vertical="top" wrapText="1"/>
    </xf>
    <xf numFmtId="0" fontId="0" fillId="4" borderId="1" xfId="0" applyFont="1" applyFill="1" applyBorder="1" applyAlignment="1">
      <alignment vertical="top" wrapText="1"/>
    </xf>
    <xf numFmtId="3" fontId="0" fillId="4" borderId="1" xfId="0" applyNumberFormat="1" applyFont="1" applyFill="1" applyBorder="1" applyAlignment="1">
      <alignment vertical="top" wrapText="1"/>
    </xf>
    <xf numFmtId="0" fontId="0" fillId="4" borderId="1" xfId="0" applyFont="1" applyFill="1" applyBorder="1" applyAlignment="1">
      <alignment wrapText="1"/>
    </xf>
    <xf numFmtId="0" fontId="0" fillId="5" borderId="1" xfId="0" applyFont="1" applyFill="1" applyBorder="1" applyAlignment="1">
      <alignment vertical="top" wrapText="1"/>
    </xf>
    <xf numFmtId="3" fontId="0" fillId="5" borderId="1" xfId="0" applyNumberFormat="1" applyFont="1" applyFill="1" applyBorder="1" applyAlignment="1">
      <alignment vertical="top" wrapText="1"/>
    </xf>
    <xf numFmtId="0" fontId="0" fillId="5" borderId="1" xfId="0" applyFont="1" applyFill="1" applyBorder="1" applyAlignment="1">
      <alignment wrapText="1"/>
    </xf>
    <xf numFmtId="0" fontId="0" fillId="2" borderId="1" xfId="0" applyFont="1" applyFill="1" applyBorder="1" applyAlignment="1">
      <alignment vertical="top" wrapText="1"/>
    </xf>
    <xf numFmtId="3" fontId="0" fillId="2" borderId="1" xfId="0" applyNumberFormat="1" applyFont="1" applyFill="1" applyBorder="1" applyAlignment="1">
      <alignment vertical="top" wrapText="1"/>
    </xf>
    <xf numFmtId="0" fontId="0" fillId="2" borderId="1" xfId="0" applyFont="1" applyFill="1" applyBorder="1" applyAlignment="1">
      <alignment wrapText="1"/>
    </xf>
    <xf numFmtId="0" fontId="0" fillId="6" borderId="1" xfId="0" applyFont="1" applyFill="1" applyBorder="1" applyAlignment="1">
      <alignment vertical="top" wrapText="1"/>
    </xf>
    <xf numFmtId="3" fontId="0" fillId="6" borderId="1" xfId="0" applyNumberFormat="1" applyFont="1" applyFill="1" applyBorder="1" applyAlignment="1">
      <alignment wrapText="1"/>
    </xf>
    <xf numFmtId="0" fontId="0" fillId="6" borderId="1" xfId="0" applyFont="1" applyFill="1" applyBorder="1" applyAlignment="1">
      <alignment wrapText="1"/>
    </xf>
    <xf numFmtId="3" fontId="0" fillId="6" borderId="1" xfId="0" applyNumberFormat="1" applyFont="1" applyFill="1" applyBorder="1" applyAlignment="1">
      <alignment vertical="top" wrapText="1"/>
    </xf>
    <xf numFmtId="0" fontId="0" fillId="7" borderId="1" xfId="0" applyFont="1" applyFill="1" applyBorder="1" applyAlignment="1">
      <alignment vertical="top" wrapText="1"/>
    </xf>
    <xf numFmtId="3" fontId="0" fillId="7" borderId="1" xfId="0" applyNumberFormat="1" applyFont="1" applyFill="1" applyBorder="1" applyAlignment="1">
      <alignment wrapText="1"/>
    </xf>
    <xf numFmtId="0" fontId="0" fillId="7" borderId="1" xfId="0" applyFont="1" applyFill="1" applyBorder="1" applyAlignment="1">
      <alignment wrapText="1"/>
    </xf>
    <xf numFmtId="3" fontId="0" fillId="7" borderId="1" xfId="0" applyNumberFormat="1" applyFont="1" applyFill="1" applyBorder="1" applyAlignment="1">
      <alignment vertical="top" wrapText="1"/>
    </xf>
    <xf numFmtId="3" fontId="0" fillId="4" borderId="1" xfId="0" applyNumberFormat="1" applyFont="1" applyFill="1" applyBorder="1" applyAlignment="1">
      <alignment wrapText="1"/>
    </xf>
    <xf numFmtId="3" fontId="0" fillId="5" borderId="1" xfId="0" applyNumberFormat="1" applyFont="1" applyFill="1" applyBorder="1" applyAlignment="1">
      <alignment wrapText="1"/>
    </xf>
    <xf numFmtId="0" fontId="0" fillId="8" borderId="1" xfId="0" applyFont="1" applyFill="1" applyBorder="1" applyAlignment="1">
      <alignment vertical="top" wrapText="1"/>
    </xf>
    <xf numFmtId="3" fontId="0" fillId="8" borderId="1" xfId="0" applyNumberFormat="1" applyFont="1" applyFill="1" applyBorder="1" applyAlignment="1">
      <alignment vertical="top" wrapText="1"/>
    </xf>
    <xf numFmtId="3" fontId="0" fillId="8" borderId="1" xfId="0" applyNumberFormat="1" applyFont="1" applyFill="1" applyBorder="1" applyAlignment="1">
      <alignment wrapText="1"/>
    </xf>
    <xf numFmtId="0" fontId="0" fillId="8" borderId="1" xfId="0" applyFont="1" applyFill="1" applyBorder="1" applyAlignment="1">
      <alignment wrapText="1"/>
    </xf>
    <xf numFmtId="0" fontId="0" fillId="6" borderId="3" xfId="0" applyFont="1" applyFill="1" applyBorder="1" applyAlignment="1">
      <alignment vertical="top" wrapText="1"/>
    </xf>
    <xf numFmtId="0" fontId="0" fillId="6" borderId="4" xfId="0" applyFont="1" applyFill="1" applyBorder="1" applyAlignment="1">
      <alignment vertical="top" wrapText="1"/>
    </xf>
    <xf numFmtId="0" fontId="0" fillId="6" borderId="2" xfId="0" applyFont="1" applyFill="1" applyBorder="1" applyAlignment="1">
      <alignment vertical="top" wrapText="1"/>
    </xf>
    <xf numFmtId="0" fontId="0" fillId="4" borderId="3" xfId="0" applyFont="1" applyFill="1" applyBorder="1" applyAlignment="1">
      <alignment vertical="top" wrapText="1"/>
    </xf>
    <xf numFmtId="0" fontId="0" fillId="4" borderId="4" xfId="0" applyFont="1" applyFill="1" applyBorder="1" applyAlignment="1">
      <alignment vertical="top" wrapText="1"/>
    </xf>
    <xf numFmtId="0" fontId="0" fillId="4" borderId="2" xfId="0" applyFont="1" applyFill="1" applyBorder="1" applyAlignment="1">
      <alignment vertical="top" wrapText="1"/>
    </xf>
    <xf numFmtId="0" fontId="1" fillId="0" borderId="1" xfId="0" applyFont="1" applyBorder="1" applyAlignment="1">
      <alignment vertical="top" wrapText="1"/>
    </xf>
    <xf numFmtId="3" fontId="1" fillId="0" borderId="1" xfId="0" applyNumberFormat="1" applyFont="1" applyBorder="1" applyAlignment="1">
      <alignment vertical="top" wrapText="1"/>
    </xf>
    <xf numFmtId="0" fontId="4" fillId="0" borderId="1" xfId="0" applyFont="1" applyBorder="1" applyAlignment="1">
      <alignment vertical="top" wrapText="1"/>
    </xf>
    <xf numFmtId="3" fontId="4" fillId="0" borderId="1" xfId="0" applyNumberFormat="1" applyFont="1" applyBorder="1" applyAlignment="1">
      <alignment vertical="top" wrapText="1"/>
    </xf>
    <xf numFmtId="0" fontId="0" fillId="7" borderId="3" xfId="0" applyFont="1" applyFill="1" applyBorder="1" applyAlignment="1">
      <alignment vertical="top" wrapText="1"/>
    </xf>
    <xf numFmtId="0" fontId="0" fillId="7" borderId="4" xfId="0" applyFont="1" applyFill="1" applyBorder="1" applyAlignment="1">
      <alignment vertical="top" wrapText="1"/>
    </xf>
    <xf numFmtId="0" fontId="0" fillId="7" borderId="2"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workbookViewId="0">
      <pane ySplit="1" topLeftCell="A35" activePane="bottomLeft" state="frozen"/>
      <selection pane="bottomLeft" activeCell="A41" sqref="A41:XFD41"/>
    </sheetView>
  </sheetViews>
  <sheetFormatPr defaultColWidth="18.140625" defaultRowHeight="15" x14ac:dyDescent="0.25"/>
  <cols>
    <col min="1" max="1" width="27.42578125" style="2" customWidth="1"/>
    <col min="2" max="2" width="22.42578125" style="2" customWidth="1"/>
    <col min="3" max="3" width="18.28515625" style="2" customWidth="1"/>
    <col min="4" max="4" width="30.5703125" style="2" customWidth="1"/>
    <col min="5" max="5" width="13.42578125" style="4" customWidth="1"/>
    <col min="6" max="6" width="12" style="4" customWidth="1"/>
    <col min="7" max="7" width="13.5703125" style="4" customWidth="1"/>
    <col min="8" max="16384" width="18.140625" style="2"/>
  </cols>
  <sheetData>
    <row r="1" spans="1:7" s="18" customFormat="1" ht="30" x14ac:dyDescent="0.25">
      <c r="A1" s="16" t="s">
        <v>0</v>
      </c>
      <c r="B1" s="16"/>
      <c r="C1" s="16" t="s">
        <v>64</v>
      </c>
      <c r="D1" s="16" t="s">
        <v>1</v>
      </c>
      <c r="E1" s="17" t="s">
        <v>9</v>
      </c>
      <c r="F1" s="17" t="s">
        <v>10</v>
      </c>
      <c r="G1" s="17" t="s">
        <v>11</v>
      </c>
    </row>
    <row r="2" spans="1:7" s="3" customFormat="1" x14ac:dyDescent="0.25">
      <c r="A2" s="8" t="s">
        <v>32</v>
      </c>
      <c r="B2" s="8"/>
      <c r="C2" s="8"/>
      <c r="D2" s="8"/>
      <c r="E2" s="9"/>
      <c r="F2" s="9"/>
      <c r="G2" s="9"/>
    </row>
    <row r="3" spans="1:7" s="25" customFormat="1" ht="15" customHeight="1" x14ac:dyDescent="0.25">
      <c r="A3" s="43" t="s">
        <v>20</v>
      </c>
      <c r="B3" s="23" t="s">
        <v>2</v>
      </c>
      <c r="C3" s="26">
        <v>147000</v>
      </c>
      <c r="D3" s="23" t="s">
        <v>15</v>
      </c>
      <c r="E3" s="24">
        <v>100000</v>
      </c>
      <c r="F3" s="24"/>
      <c r="G3" s="24"/>
    </row>
    <row r="4" spans="1:7" s="25" customFormat="1" x14ac:dyDescent="0.25">
      <c r="A4" s="44"/>
      <c r="B4" s="23"/>
      <c r="C4" s="26"/>
      <c r="D4" s="23" t="s">
        <v>12</v>
      </c>
      <c r="E4" s="24">
        <v>47000</v>
      </c>
      <c r="F4" s="24"/>
      <c r="G4" s="24"/>
    </row>
    <row r="5" spans="1:7" s="25" customFormat="1" ht="1.5" customHeight="1" x14ac:dyDescent="0.25">
      <c r="A5" s="44"/>
      <c r="B5" s="23"/>
      <c r="C5" s="26"/>
      <c r="E5" s="24"/>
      <c r="F5" s="24"/>
      <c r="G5" s="24"/>
    </row>
    <row r="6" spans="1:7" s="25" customFormat="1" ht="30" x14ac:dyDescent="0.25">
      <c r="A6" s="44"/>
      <c r="B6" s="25" t="s">
        <v>16</v>
      </c>
      <c r="C6" s="24">
        <v>9000</v>
      </c>
      <c r="D6" s="25" t="s">
        <v>69</v>
      </c>
      <c r="E6" s="24"/>
      <c r="F6" s="24"/>
      <c r="G6" s="24"/>
    </row>
    <row r="7" spans="1:7" s="25" customFormat="1" ht="30" x14ac:dyDescent="0.25">
      <c r="A7" s="44"/>
      <c r="B7" s="25" t="s">
        <v>17</v>
      </c>
      <c r="C7" s="24"/>
      <c r="D7" s="25" t="s">
        <v>68</v>
      </c>
      <c r="E7" s="24">
        <f>292*17</f>
        <v>4964</v>
      </c>
      <c r="F7" s="24"/>
      <c r="G7" s="24"/>
    </row>
    <row r="8" spans="1:7" s="25" customFormat="1" ht="75" x14ac:dyDescent="0.25">
      <c r="A8" s="44"/>
      <c r="B8" s="25" t="s">
        <v>24</v>
      </c>
      <c r="C8" s="24">
        <v>3504</v>
      </c>
      <c r="D8" s="25" t="s">
        <v>25</v>
      </c>
      <c r="E8" s="24">
        <f>292*3*4</f>
        <v>3504</v>
      </c>
      <c r="F8" s="24"/>
      <c r="G8" s="24"/>
    </row>
    <row r="9" spans="1:7" s="25" customFormat="1" ht="60" x14ac:dyDescent="0.25">
      <c r="A9" s="45"/>
      <c r="B9" s="25" t="s">
        <v>61</v>
      </c>
      <c r="C9" s="24">
        <v>2000</v>
      </c>
      <c r="D9" s="25" t="s">
        <v>62</v>
      </c>
      <c r="E9" s="24"/>
      <c r="F9" s="24"/>
      <c r="G9" s="24"/>
    </row>
    <row r="10" spans="1:7" s="25" customFormat="1" ht="50.25" customHeight="1" x14ac:dyDescent="0.25">
      <c r="A10" s="23" t="s">
        <v>13</v>
      </c>
      <c r="B10" s="23" t="s">
        <v>14</v>
      </c>
      <c r="D10" s="25" t="s">
        <v>18</v>
      </c>
      <c r="E10" s="24"/>
      <c r="F10" s="24"/>
      <c r="G10" s="26">
        <v>32000</v>
      </c>
    </row>
    <row r="11" spans="1:7" s="3" customFormat="1" x14ac:dyDescent="0.25">
      <c r="A11" s="3" t="s">
        <v>22</v>
      </c>
    </row>
    <row r="12" spans="1:7" s="21" customFormat="1" ht="15" customHeight="1" x14ac:dyDescent="0.25">
      <c r="A12" s="33" t="s">
        <v>21</v>
      </c>
      <c r="B12" s="19" t="s">
        <v>3</v>
      </c>
      <c r="C12" s="22">
        <v>20000</v>
      </c>
      <c r="D12" s="21" t="s">
        <v>19</v>
      </c>
      <c r="E12" s="20">
        <f>76900*0.65*1.5</f>
        <v>74977.5</v>
      </c>
      <c r="F12" s="20"/>
      <c r="G12" s="20"/>
    </row>
    <row r="13" spans="1:7" s="21" customFormat="1" ht="45" x14ac:dyDescent="0.25">
      <c r="A13" s="34"/>
      <c r="B13" s="21" t="s">
        <v>17</v>
      </c>
      <c r="C13" s="20"/>
      <c r="D13" s="21" t="s">
        <v>70</v>
      </c>
      <c r="E13" s="20"/>
      <c r="F13" s="20"/>
      <c r="G13" s="20"/>
    </row>
    <row r="14" spans="1:7" s="21" customFormat="1" ht="75" x14ac:dyDescent="0.25">
      <c r="A14" s="34"/>
      <c r="C14" s="19"/>
      <c r="D14" s="21" t="s">
        <v>27</v>
      </c>
      <c r="E14" s="20"/>
      <c r="F14" s="6">
        <v>17000</v>
      </c>
      <c r="G14" s="20"/>
    </row>
    <row r="15" spans="1:7" s="21" customFormat="1" ht="30" x14ac:dyDescent="0.25">
      <c r="A15" s="34"/>
      <c r="C15" s="19"/>
      <c r="D15" s="19" t="s">
        <v>23</v>
      </c>
      <c r="E15" s="20"/>
      <c r="F15" s="6">
        <v>17500</v>
      </c>
      <c r="G15" s="20"/>
    </row>
    <row r="16" spans="1:7" s="21" customFormat="1" ht="30" x14ac:dyDescent="0.25">
      <c r="A16" s="34"/>
      <c r="C16" s="19"/>
      <c r="D16" s="19" t="s">
        <v>26</v>
      </c>
      <c r="E16" s="20"/>
      <c r="F16" s="6">
        <v>80661</v>
      </c>
      <c r="G16" s="20"/>
    </row>
    <row r="17" spans="1:7" s="21" customFormat="1" x14ac:dyDescent="0.25">
      <c r="A17" s="34"/>
      <c r="B17" s="19" t="s">
        <v>4</v>
      </c>
      <c r="C17" s="22">
        <v>6000</v>
      </c>
      <c r="D17" s="19"/>
      <c r="E17" s="20"/>
      <c r="F17" s="20"/>
      <c r="G17" s="20"/>
    </row>
    <row r="18" spans="1:7" s="21" customFormat="1" ht="75" x14ac:dyDescent="0.25">
      <c r="A18" s="34"/>
      <c r="B18" s="19" t="s">
        <v>60</v>
      </c>
      <c r="C18" s="22">
        <v>50000</v>
      </c>
      <c r="D18" s="19" t="s">
        <v>31</v>
      </c>
      <c r="E18" s="20"/>
      <c r="F18" s="20"/>
      <c r="G18" s="20"/>
    </row>
    <row r="19" spans="1:7" s="21" customFormat="1" ht="66" customHeight="1" x14ac:dyDescent="0.25">
      <c r="A19" s="34"/>
      <c r="B19" s="19"/>
      <c r="C19" s="22"/>
      <c r="D19" s="19" t="s">
        <v>28</v>
      </c>
      <c r="E19" s="20"/>
      <c r="F19" s="20"/>
      <c r="G19" s="20"/>
    </row>
    <row r="20" spans="1:7" s="21" customFormat="1" ht="62.25" customHeight="1" x14ac:dyDescent="0.25">
      <c r="A20" s="35"/>
      <c r="B20" s="19"/>
      <c r="C20" s="22"/>
      <c r="D20" s="19" t="s">
        <v>67</v>
      </c>
      <c r="E20" s="20"/>
      <c r="F20" s="6">
        <v>94000</v>
      </c>
      <c r="G20" s="20"/>
    </row>
    <row r="21" spans="1:7" s="15" customFormat="1" ht="120" x14ac:dyDescent="0.25">
      <c r="A21" s="13" t="s">
        <v>5</v>
      </c>
      <c r="B21" s="13" t="s">
        <v>65</v>
      </c>
      <c r="C21" s="14">
        <v>128625</v>
      </c>
      <c r="D21" s="16" t="s">
        <v>41</v>
      </c>
      <c r="E21" s="14">
        <f>102900*1.25*0.5</f>
        <v>64312.5</v>
      </c>
      <c r="F21" s="28"/>
      <c r="G21" s="28"/>
    </row>
    <row r="22" spans="1:7" s="15" customFormat="1" ht="60" x14ac:dyDescent="0.25">
      <c r="A22" s="13"/>
      <c r="B22" s="13" t="s">
        <v>42</v>
      </c>
      <c r="C22" s="14">
        <v>119438</v>
      </c>
      <c r="D22" s="13" t="s">
        <v>43</v>
      </c>
      <c r="E22" s="28">
        <f>95550*1.25</f>
        <v>119437.5</v>
      </c>
      <c r="F22" s="28"/>
      <c r="G22" s="28"/>
    </row>
    <row r="23" spans="1:7" s="15" customFormat="1" ht="90" x14ac:dyDescent="0.25">
      <c r="A23" s="13"/>
      <c r="B23" s="13"/>
      <c r="C23" s="13"/>
      <c r="D23" s="13" t="s">
        <v>39</v>
      </c>
      <c r="E23" s="28"/>
      <c r="F23" s="28"/>
      <c r="G23" s="28">
        <v>140000</v>
      </c>
    </row>
    <row r="24" spans="1:7" s="15" customFormat="1" ht="45" x14ac:dyDescent="0.25">
      <c r="A24" s="13"/>
      <c r="B24" s="13"/>
      <c r="C24" s="13"/>
      <c r="D24" s="13" t="s">
        <v>40</v>
      </c>
      <c r="E24" s="28"/>
      <c r="F24" s="28"/>
      <c r="G24" s="28"/>
    </row>
    <row r="25" spans="1:7" s="15" customFormat="1" ht="30" x14ac:dyDescent="0.25">
      <c r="A25" s="13"/>
      <c r="B25" s="13"/>
      <c r="D25" s="15" t="s">
        <v>38</v>
      </c>
      <c r="E25" s="28"/>
      <c r="F25" s="28">
        <v>15000</v>
      </c>
      <c r="G25" s="28"/>
    </row>
    <row r="26" spans="1:7" s="15" customFormat="1" x14ac:dyDescent="0.25">
      <c r="A26" s="13"/>
      <c r="B26" s="13"/>
      <c r="C26" s="13"/>
      <c r="D26" s="13" t="s">
        <v>59</v>
      </c>
      <c r="E26" s="28"/>
      <c r="F26" s="28"/>
      <c r="G26" s="28"/>
    </row>
    <row r="27" spans="1:7" s="12" customFormat="1" ht="45" customHeight="1" x14ac:dyDescent="0.25">
      <c r="A27" s="36" t="s">
        <v>44</v>
      </c>
      <c r="B27" s="10" t="s">
        <v>45</v>
      </c>
      <c r="C27" s="11">
        <v>52000</v>
      </c>
      <c r="D27" s="10" t="s">
        <v>46</v>
      </c>
      <c r="E27" s="27"/>
      <c r="F27" s="27"/>
      <c r="G27" s="27"/>
    </row>
    <row r="28" spans="1:7" s="12" customFormat="1" ht="45" x14ac:dyDescent="0.25">
      <c r="A28" s="37"/>
      <c r="B28" s="10"/>
      <c r="C28" s="11">
        <v>52000</v>
      </c>
      <c r="D28" s="10" t="s">
        <v>6</v>
      </c>
      <c r="E28" s="27"/>
      <c r="F28" s="27"/>
      <c r="G28" s="27"/>
    </row>
    <row r="29" spans="1:7" s="12" customFormat="1" ht="75" x14ac:dyDescent="0.25">
      <c r="A29" s="37"/>
      <c r="B29" s="10" t="s">
        <v>57</v>
      </c>
      <c r="C29" s="11">
        <v>24000</v>
      </c>
      <c r="D29" s="10" t="s">
        <v>58</v>
      </c>
      <c r="E29" s="27"/>
      <c r="F29" s="27"/>
      <c r="G29" s="27"/>
    </row>
    <row r="30" spans="1:7" s="12" customFormat="1" ht="152.25" customHeight="1" x14ac:dyDescent="0.25">
      <c r="A30" s="37"/>
      <c r="B30" s="10" t="s">
        <v>53</v>
      </c>
      <c r="C30" s="11">
        <v>12000</v>
      </c>
      <c r="D30" s="10" t="s">
        <v>54</v>
      </c>
      <c r="E30" s="27"/>
      <c r="F30" s="27"/>
      <c r="G30" s="27"/>
    </row>
    <row r="31" spans="1:7" s="12" customFormat="1" ht="30" x14ac:dyDescent="0.25">
      <c r="A31" s="37"/>
      <c r="B31" s="10" t="s">
        <v>49</v>
      </c>
      <c r="C31" s="10"/>
      <c r="D31" s="10" t="s">
        <v>47</v>
      </c>
      <c r="E31" s="27"/>
      <c r="F31" s="27"/>
      <c r="G31" s="27"/>
    </row>
    <row r="32" spans="1:7" s="12" customFormat="1" ht="60" x14ac:dyDescent="0.25">
      <c r="A32" s="38"/>
      <c r="B32" s="10" t="s">
        <v>49</v>
      </c>
      <c r="C32" s="10"/>
      <c r="D32" s="10" t="s">
        <v>66</v>
      </c>
      <c r="E32" s="27">
        <v>18001</v>
      </c>
      <c r="F32" s="27"/>
      <c r="G32" s="27">
        <f>E32*1.25</f>
        <v>22501.25</v>
      </c>
    </row>
    <row r="33" spans="1:8" s="32" customFormat="1" ht="105" x14ac:dyDescent="0.25">
      <c r="A33" s="29" t="s">
        <v>63</v>
      </c>
      <c r="B33" s="29" t="s">
        <v>33</v>
      </c>
      <c r="C33" s="30">
        <v>25000</v>
      </c>
      <c r="D33" s="29" t="s">
        <v>7</v>
      </c>
      <c r="E33" s="31"/>
      <c r="F33" s="31"/>
      <c r="G33" s="31"/>
    </row>
    <row r="34" spans="1:8" s="32" customFormat="1" ht="60" x14ac:dyDescent="0.25">
      <c r="A34" s="29"/>
      <c r="B34" s="29" t="s">
        <v>34</v>
      </c>
      <c r="C34" s="30">
        <v>20000</v>
      </c>
      <c r="D34" s="29" t="s">
        <v>52</v>
      </c>
      <c r="E34" s="31"/>
      <c r="F34" s="31"/>
      <c r="G34" s="31"/>
    </row>
    <row r="35" spans="1:8" s="32" customFormat="1" ht="45" x14ac:dyDescent="0.25">
      <c r="A35" s="29"/>
      <c r="B35" s="32" t="s">
        <v>50</v>
      </c>
      <c r="C35" s="31">
        <v>28000</v>
      </c>
      <c r="D35" s="32" t="s">
        <v>51</v>
      </c>
      <c r="E35" s="31"/>
      <c r="F35" s="31"/>
      <c r="G35" s="31"/>
    </row>
    <row r="36" spans="1:8" s="32" customFormat="1" ht="30" x14ac:dyDescent="0.25">
      <c r="A36" s="29"/>
      <c r="B36" s="29" t="s">
        <v>48</v>
      </c>
      <c r="C36" s="30">
        <v>5000</v>
      </c>
      <c r="D36" s="29"/>
      <c r="E36" s="31"/>
      <c r="F36" s="31"/>
      <c r="G36" s="31"/>
    </row>
    <row r="37" spans="1:8" ht="15" hidden="1" customHeight="1" x14ac:dyDescent="0.25">
      <c r="A37" s="7"/>
      <c r="B37" s="7"/>
    </row>
    <row r="38" spans="1:8" x14ac:dyDescent="0.25">
      <c r="A38" s="2" t="s">
        <v>30</v>
      </c>
      <c r="C38" s="4">
        <f>SUM(C3:C36)</f>
        <v>703567</v>
      </c>
      <c r="D38" s="7"/>
    </row>
    <row r="39" spans="1:8" ht="45" x14ac:dyDescent="0.25">
      <c r="A39" s="2" t="s">
        <v>29</v>
      </c>
      <c r="B39" s="7"/>
      <c r="C39" s="1">
        <f>C38*0.07</f>
        <v>49249.69</v>
      </c>
      <c r="D39" s="2" t="s">
        <v>56</v>
      </c>
      <c r="E39" s="4">
        <f>120000*0.5</f>
        <v>60000</v>
      </c>
      <c r="G39" s="4">
        <f>E39-C39</f>
        <v>10750.309999999998</v>
      </c>
    </row>
    <row r="40" spans="1:8" s="3" customFormat="1" x14ac:dyDescent="0.25">
      <c r="A40" s="8" t="s">
        <v>8</v>
      </c>
      <c r="C40" s="5">
        <f>C38+C39</f>
        <v>752816.69</v>
      </c>
      <c r="E40" s="5"/>
      <c r="F40" s="5">
        <f>SUM(F3:F39)</f>
        <v>224161</v>
      </c>
      <c r="G40" s="5">
        <f>SUM(G3:G39)</f>
        <v>205251.56</v>
      </c>
      <c r="H40" s="5">
        <f>SUM(F40:G40)</f>
        <v>429412.56</v>
      </c>
    </row>
    <row r="41" spans="1:8" ht="12.75" customHeight="1" x14ac:dyDescent="0.25">
      <c r="A41" s="2" t="s">
        <v>55</v>
      </c>
    </row>
    <row r="42" spans="1:8" ht="158.25" customHeight="1" x14ac:dyDescent="0.25">
      <c r="A42" s="41" t="s">
        <v>37</v>
      </c>
      <c r="B42" s="41" t="s">
        <v>35</v>
      </c>
      <c r="C42" s="42">
        <v>40000</v>
      </c>
      <c r="D42" s="41" t="s">
        <v>36</v>
      </c>
    </row>
    <row r="43" spans="1:8" ht="15" customHeight="1" x14ac:dyDescent="0.25">
      <c r="A43" s="39"/>
      <c r="B43" s="39"/>
      <c r="C43" s="40"/>
      <c r="D43" s="39"/>
    </row>
    <row r="44" spans="1:8" ht="15.75" customHeight="1" x14ac:dyDescent="0.25">
      <c r="A44" s="39"/>
      <c r="B44" s="39"/>
      <c r="C44" s="40"/>
      <c r="D44" s="39"/>
    </row>
  </sheetData>
  <mergeCells count="1">
    <mergeCell ref="A3:A9"/>
  </mergeCells>
  <pageMargins left="0.7" right="0.7" top="0.75" bottom="0.75" header="0.3" footer="0.3"/>
  <pageSetup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Garmin Intl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hudsonc</dc:creator>
  <cp:lastModifiedBy>Lita Colligan</cp:lastModifiedBy>
  <cp:lastPrinted>2013-12-07T14:47:43Z</cp:lastPrinted>
  <dcterms:created xsi:type="dcterms:W3CDTF">2013-11-13T19:22:01Z</dcterms:created>
  <dcterms:modified xsi:type="dcterms:W3CDTF">2013-12-13T19:28:01Z</dcterms:modified>
</cp:coreProperties>
</file>